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orracha\Bancos\Pagamentos\boletos\Sindicombustiveis\"/>
    </mc:Choice>
  </mc:AlternateContent>
  <xr:revisionPtr revIDLastSave="0" documentId="13_ncr:1_{F581F740-B8E6-4106-8D5E-69B1A2A06C5B}" xr6:coauthVersionLast="36" xr6:coauthVersionMax="36" xr10:uidLastSave="{00000000-0000-0000-0000-000000000000}"/>
  <bookViews>
    <workbookView xWindow="0" yWindow="0" windowWidth="24000" windowHeight="10920" xr2:uid="{A49D4428-8878-4584-8469-49E9B26B2140}"/>
  </bookViews>
  <sheets>
    <sheet name="Decreto 10.634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N20" i="1"/>
  <c r="N14" i="1"/>
  <c r="N13" i="1"/>
  <c r="N12" i="1"/>
  <c r="N11" i="1"/>
  <c r="N10" i="1"/>
  <c r="J10" i="1"/>
  <c r="H10" i="1" s="1"/>
  <c r="F10" i="1"/>
  <c r="D10" i="1"/>
  <c r="N9" i="1"/>
  <c r="J9" i="1"/>
  <c r="H9" i="1" s="1"/>
  <c r="N8" i="1"/>
  <c r="J8" i="1"/>
  <c r="H8" i="1" s="1"/>
  <c r="N7" i="1"/>
  <c r="J7" i="1"/>
  <c r="J11" i="1" s="1"/>
  <c r="J12" i="1" s="1"/>
  <c r="D7" i="1"/>
  <c r="N6" i="1"/>
  <c r="J6" i="1"/>
  <c r="H6" i="1"/>
  <c r="F6" i="1"/>
  <c r="D6" i="1"/>
  <c r="N5" i="1"/>
  <c r="D9" i="1" s="1"/>
  <c r="M5" i="1"/>
  <c r="F9" i="1" s="1"/>
  <c r="D5" i="1"/>
  <c r="N4" i="1"/>
  <c r="D8" i="1" s="1"/>
  <c r="M4" i="1"/>
  <c r="N2" i="1"/>
  <c r="H11" i="1" l="1"/>
  <c r="H12" i="1" s="1"/>
  <c r="F8" i="1"/>
  <c r="F11" i="1"/>
  <c r="F12" i="1" s="1"/>
  <c r="D11" i="1"/>
  <c r="D12" i="1" s="1"/>
</calcChain>
</file>

<file path=xl/sharedStrings.xml><?xml version="1.0" encoding="utf-8"?>
<sst xmlns="http://schemas.openxmlformats.org/spreadsheetml/2006/main" count="58" uniqueCount="37">
  <si>
    <t>COMPOSIÇÃO DE PREÇOS DOS COMBUSTÍVEIS (Valores por litro)</t>
  </si>
  <si>
    <t>ICMS</t>
  </si>
  <si>
    <t>ETANOL</t>
  </si>
  <si>
    <t>GASOLINA</t>
  </si>
  <si>
    <r>
      <t>DIESEL S</t>
    </r>
    <r>
      <rPr>
        <b/>
        <sz val="8"/>
        <color theme="1"/>
        <rFont val="Calibri"/>
        <family val="2"/>
        <scheme val="minor"/>
      </rPr>
      <t>10</t>
    </r>
  </si>
  <si>
    <r>
      <t>DIESEL S</t>
    </r>
    <r>
      <rPr>
        <b/>
        <sz val="8"/>
        <color theme="1"/>
        <rFont val="Calibri"/>
        <family val="2"/>
        <scheme val="minor"/>
      </rPr>
      <t>500</t>
    </r>
  </si>
  <si>
    <t>CIDE</t>
  </si>
  <si>
    <r>
      <t>Preço médio PMPF</t>
    </r>
    <r>
      <rPr>
        <b/>
        <sz val="11"/>
        <color theme="1"/>
        <rFont val="Calibri"/>
        <family val="2"/>
        <scheme val="minor"/>
      </rPr>
      <t xml:space="preserve">  *</t>
    </r>
  </si>
  <si>
    <t>PIS</t>
  </si>
  <si>
    <t xml:space="preserve">Custo Petrobras / Unsinas  </t>
  </si>
  <si>
    <t>***</t>
  </si>
  <si>
    <t>**</t>
  </si>
  <si>
    <t>COFINS</t>
  </si>
  <si>
    <t xml:space="preserve">ICMS estadual  </t>
  </si>
  <si>
    <t>GASOLINA COMUM</t>
  </si>
  <si>
    <t xml:space="preserve">CIDE  </t>
  </si>
  <si>
    <t>FCV</t>
  </si>
  <si>
    <t xml:space="preserve">PIS  </t>
  </si>
  <si>
    <t xml:space="preserve">COFINS  </t>
  </si>
  <si>
    <r>
      <t xml:space="preserve">Frete (transporte) </t>
    </r>
    <r>
      <rPr>
        <b/>
        <sz val="11"/>
        <color theme="1"/>
        <rFont val="Calibri"/>
        <family val="2"/>
        <scheme val="minor"/>
      </rPr>
      <t xml:space="preserve">**  </t>
    </r>
  </si>
  <si>
    <t>GASOLINA ADITIVADA</t>
  </si>
  <si>
    <t xml:space="preserve">Total frete + encargos  </t>
  </si>
  <si>
    <r>
      <t>Custo Final</t>
    </r>
    <r>
      <rPr>
        <sz val="8"/>
        <color theme="1"/>
        <rFont val="Calibri"/>
        <family val="2"/>
        <scheme val="minor"/>
      </rPr>
      <t xml:space="preserve">  (Petrobras + engcargos)</t>
    </r>
  </si>
  <si>
    <t>* PMPF em Vigência (Base de cálculo ICMS)</t>
  </si>
  <si>
    <t>** Valores estimados (Etanol fonte CEPEA)</t>
  </si>
  <si>
    <t>DIESEL</t>
  </si>
  <si>
    <t>Óleo diesel A (ICMS foi ZERADO o valor de R$ 0,3515/litro do Decreto 9391/2018)</t>
  </si>
  <si>
    <t>*** Custo 73% gasolina tipo A + 27% Etanol Anidro</t>
  </si>
  <si>
    <r>
      <t xml:space="preserve">CIDE do Diesel, que era de </t>
    </r>
    <r>
      <rPr>
        <b/>
        <sz val="11"/>
        <color theme="1"/>
        <rFont val="Calibri"/>
        <family val="2"/>
        <scheme val="minor"/>
      </rPr>
      <t>R$ 0,05</t>
    </r>
    <r>
      <rPr>
        <sz val="11"/>
        <color theme="1"/>
        <rFont val="Calibri"/>
        <family val="2"/>
        <scheme val="minor"/>
      </rPr>
      <t>/litro foi zerada em 2018 pelo Decreto 9391</t>
    </r>
  </si>
  <si>
    <t>Custo Gasolina Tipo A (fonte Petrobras)</t>
  </si>
  <si>
    <t>https://petrobras.com.br/pt/nossas-atividades/precos-de-venda-as-distribuidoras/</t>
  </si>
  <si>
    <r>
      <t>Zerado o valor de</t>
    </r>
    <r>
      <rPr>
        <b/>
        <sz val="11"/>
        <color theme="1"/>
        <rFont val="Calibri"/>
        <family val="2"/>
        <scheme val="minor"/>
      </rPr>
      <t xml:space="preserve"> R$ 62,60</t>
    </r>
    <r>
      <rPr>
        <sz val="11"/>
        <color theme="1"/>
        <rFont val="Calibri"/>
        <family val="2"/>
        <scheme val="minor"/>
      </rPr>
      <t>/litro pelo Decreto 10.638 de 01 DE MARÇO 2021</t>
    </r>
  </si>
  <si>
    <t>Custo Etanol Anidro (fonte CEPEA)</t>
  </si>
  <si>
    <t>https://www.cepea.esalq.usp.br/br/indicador/etanol-semanal-go.aspx</t>
  </si>
  <si>
    <r>
      <t>Zerado o valor de</t>
    </r>
    <r>
      <rPr>
        <b/>
        <sz val="11"/>
        <color theme="1"/>
        <rFont val="Calibri"/>
        <family val="2"/>
        <scheme val="minor"/>
      </rPr>
      <t xml:space="preserve"> R$ 288,90</t>
    </r>
    <r>
      <rPr>
        <sz val="11"/>
        <color theme="1"/>
        <rFont val="Calibri"/>
        <family val="2"/>
        <scheme val="minor"/>
      </rPr>
      <t>/litro pelo Decreto 10.638 de 01 DE MARÇO 2022</t>
    </r>
  </si>
  <si>
    <t>BIODIESEL</t>
  </si>
  <si>
    <t>Participação no Diesel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</si>
</sst>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00_-;\-* #,##0.0000_-;_-* &quot;-&quot;??_-;_-@_-"/>
    <numFmt numFmtId="165" formatCode="_-* #,##0.0000_-;\-* #,##0.0000_-;_-* &quot;-&quot;??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164" fontId="0" fillId="0" borderId="0" xfId="1" applyNumberFormat="1" applyFont="1" applyBorder="1"/>
    <xf numFmtId="164" fontId="0" fillId="0" borderId="0" xfId="1" applyNumberFormat="1" applyFont="1"/>
    <xf numFmtId="0" fontId="0" fillId="0" borderId="2" xfId="0" applyBorder="1"/>
    <xf numFmtId="0" fontId="2" fillId="0" borderId="0" xfId="0" applyFont="1" applyBorder="1"/>
    <xf numFmtId="0" fontId="0" fillId="0" borderId="0" xfId="0" applyBorder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164" fontId="2" fillId="0" borderId="7" xfId="1" applyNumberFormat="1" applyFont="1" applyBorder="1"/>
    <xf numFmtId="9" fontId="0" fillId="0" borderId="0" xfId="0" applyNumberFormat="1" applyBorder="1" applyAlignment="1">
      <alignment horizontal="right"/>
    </xf>
    <xf numFmtId="0" fontId="2" fillId="0" borderId="8" xfId="0" applyFont="1" applyBorder="1"/>
    <xf numFmtId="0" fontId="4" fillId="2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0" borderId="0" xfId="0" applyFont="1"/>
    <xf numFmtId="164" fontId="2" fillId="0" borderId="0" xfId="1" applyNumberFormat="1" applyFont="1" applyBorder="1"/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164" fontId="6" fillId="6" borderId="15" xfId="1" applyNumberFormat="1" applyFont="1" applyFill="1" applyBorder="1" applyProtection="1">
      <protection locked="0"/>
    </xf>
    <xf numFmtId="164" fontId="6" fillId="6" borderId="16" xfId="1" applyNumberFormat="1" applyFont="1" applyFill="1" applyBorder="1" applyProtection="1">
      <protection locked="0"/>
    </xf>
    <xf numFmtId="164" fontId="6" fillId="6" borderId="17" xfId="1" applyNumberFormat="1" applyFont="1" applyFill="1" applyBorder="1" applyProtection="1">
      <protection locked="0"/>
    </xf>
    <xf numFmtId="164" fontId="0" fillId="0" borderId="0" xfId="1" applyNumberFormat="1" applyFont="1" applyAlignment="1">
      <alignment horizontal="right"/>
    </xf>
    <xf numFmtId="43" fontId="0" fillId="0" borderId="0" xfId="1" applyFont="1" applyBorder="1"/>
    <xf numFmtId="0" fontId="0" fillId="0" borderId="18" xfId="0" applyBorder="1" applyAlignment="1">
      <alignment horizontal="right"/>
    </xf>
    <xf numFmtId="0" fontId="2" fillId="0" borderId="19" xfId="0" applyFont="1" applyBorder="1" applyAlignment="1">
      <alignment horizontal="center"/>
    </xf>
    <xf numFmtId="164" fontId="7" fillId="0" borderId="20" xfId="1" applyNumberFormat="1" applyFont="1" applyFill="1" applyBorder="1"/>
    <xf numFmtId="164" fontId="6" fillId="6" borderId="21" xfId="1" applyNumberFormat="1" applyFont="1" applyFill="1" applyBorder="1" applyProtection="1">
      <protection locked="0"/>
    </xf>
    <xf numFmtId="164" fontId="6" fillId="6" borderId="22" xfId="1" applyNumberFormat="1" applyFont="1" applyFill="1" applyBorder="1" applyProtection="1">
      <protection locked="0"/>
    </xf>
    <xf numFmtId="164" fontId="0" fillId="0" borderId="2" xfId="1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8" fillId="0" borderId="18" xfId="0" applyFont="1" applyBorder="1" applyAlignment="1">
      <alignment horizontal="right"/>
    </xf>
    <xf numFmtId="9" fontId="9" fillId="6" borderId="19" xfId="0" applyNumberFormat="1" applyFont="1" applyFill="1" applyBorder="1" applyAlignment="1" applyProtection="1">
      <alignment horizontal="right"/>
      <protection locked="0"/>
    </xf>
    <xf numFmtId="164" fontId="0" fillId="0" borderId="23" xfId="1" applyNumberFormat="1" applyFont="1" applyBorder="1"/>
    <xf numFmtId="164" fontId="0" fillId="0" borderId="22" xfId="1" applyNumberFormat="1" applyFont="1" applyBorder="1"/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right"/>
    </xf>
    <xf numFmtId="164" fontId="0" fillId="0" borderId="23" xfId="1" applyNumberFormat="1" applyFont="1" applyBorder="1" applyAlignment="1">
      <alignment horizontal="right"/>
    </xf>
    <xf numFmtId="164" fontId="0" fillId="0" borderId="22" xfId="1" applyNumberFormat="1" applyFont="1" applyBorder="1" applyAlignment="1">
      <alignment horizontal="right"/>
    </xf>
    <xf numFmtId="165" fontId="0" fillId="0" borderId="0" xfId="0" applyNumberFormat="1" applyBorder="1"/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164" fontId="0" fillId="0" borderId="27" xfId="1" applyNumberFormat="1" applyFont="1" applyBorder="1"/>
    <xf numFmtId="164" fontId="0" fillId="0" borderId="28" xfId="1" applyNumberFormat="1" applyFont="1" applyBorder="1"/>
    <xf numFmtId="164" fontId="0" fillId="0" borderId="29" xfId="1" applyNumberFormat="1" applyFont="1" applyBorder="1"/>
    <xf numFmtId="0" fontId="0" fillId="0" borderId="30" xfId="0" applyFill="1" applyBorder="1" applyAlignment="1">
      <alignment horizontal="right"/>
    </xf>
    <xf numFmtId="0" fontId="0" fillId="0" borderId="31" xfId="0" applyBorder="1" applyAlignment="1">
      <alignment horizontal="right"/>
    </xf>
    <xf numFmtId="164" fontId="0" fillId="0" borderId="2" xfId="0" applyNumberFormat="1" applyFont="1" applyBorder="1"/>
    <xf numFmtId="0" fontId="0" fillId="0" borderId="31" xfId="0" applyFont="1" applyBorder="1" applyAlignment="1">
      <alignment horizontal="right"/>
    </xf>
    <xf numFmtId="164" fontId="0" fillId="0" borderId="32" xfId="0" applyNumberFormat="1" applyFont="1" applyBorder="1"/>
    <xf numFmtId="164" fontId="0" fillId="0" borderId="0" xfId="0" applyNumberFormat="1" applyFont="1" applyBorder="1"/>
    <xf numFmtId="0" fontId="2" fillId="0" borderId="33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164" fontId="2" fillId="0" borderId="1" xfId="0" applyNumberFormat="1" applyFont="1" applyBorder="1"/>
    <xf numFmtId="164" fontId="2" fillId="0" borderId="35" xfId="0" applyNumberFormat="1" applyFont="1" applyBorder="1"/>
    <xf numFmtId="164" fontId="2" fillId="0" borderId="36" xfId="0" applyNumberFormat="1" applyFont="1" applyBorder="1"/>
    <xf numFmtId="164" fontId="2" fillId="0" borderId="0" xfId="0" applyNumberFormat="1" applyFont="1" applyBorder="1"/>
    <xf numFmtId="0" fontId="11" fillId="0" borderId="0" xfId="0" applyFont="1" applyFill="1" applyBorder="1" applyAlignment="1"/>
    <xf numFmtId="0" fontId="11" fillId="0" borderId="37" xfId="0" applyFont="1" applyFill="1" applyBorder="1" applyAlignment="1">
      <alignment horizontal="left"/>
    </xf>
    <xf numFmtId="0" fontId="11" fillId="0" borderId="38" xfId="0" applyFont="1" applyFill="1" applyBorder="1" applyAlignment="1">
      <alignment horizontal="left"/>
    </xf>
    <xf numFmtId="164" fontId="0" fillId="0" borderId="39" xfId="1" applyNumberFormat="1" applyFont="1" applyBorder="1"/>
    <xf numFmtId="0" fontId="11" fillId="0" borderId="0" xfId="0" applyFont="1" applyFill="1" applyBorder="1" applyAlignment="1">
      <alignment horizontal="left"/>
    </xf>
    <xf numFmtId="0" fontId="12" fillId="0" borderId="25" xfId="0" applyFont="1" applyBorder="1"/>
    <xf numFmtId="0" fontId="0" fillId="0" borderId="27" xfId="0" applyBorder="1"/>
    <xf numFmtId="164" fontId="6" fillId="6" borderId="29" xfId="1" applyNumberFormat="1" applyFont="1" applyFill="1" applyBorder="1" applyProtection="1">
      <protection locked="0"/>
    </xf>
    <xf numFmtId="0" fontId="12" fillId="0" borderId="33" xfId="0" applyFont="1" applyBorder="1"/>
    <xf numFmtId="164" fontId="6" fillId="6" borderId="36" xfId="1" applyNumberFormat="1" applyFont="1" applyFill="1" applyBorder="1" applyProtection="1">
      <protection locked="0"/>
    </xf>
    <xf numFmtId="0" fontId="13" fillId="0" borderId="0" xfId="2" applyFon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%20de%20composi&#231;&#227;o%20de%20pre&#231;os%20da%20gasoli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s"/>
      <sheetName val="Decreto"/>
      <sheetName val="BR"/>
      <sheetName val="Etanol"/>
      <sheetName val="Estoque"/>
      <sheetName val="1"/>
      <sheetName val="2"/>
      <sheetName val="3"/>
      <sheetName val="4"/>
      <sheetName val="5"/>
      <sheetName val="6"/>
      <sheetName val="7"/>
      <sheetName val="dados"/>
      <sheetName val="GT x OB"/>
      <sheetName val="p"/>
      <sheetName val="G"/>
    </sheetNames>
    <sheetDataSet>
      <sheetData sheetId="0">
        <row r="4">
          <cell r="D4">
            <v>7.2999999999999995E-2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epea.esalq.usp.br/br/indicador/etanol-semanal-go.aspx" TargetMode="External"/><Relationship Id="rId1" Type="http://schemas.openxmlformats.org/officeDocument/2006/relationships/hyperlink" Target="https://petrobras.com.br/pt/nossas-atividades/precos-de-venda-as-distribuidor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A5454-ACBD-4627-B2AE-82F94A3264A5}">
  <dimension ref="B1:Z22"/>
  <sheetViews>
    <sheetView showGridLines="0" tabSelected="1" workbookViewId="0">
      <selection activeCell="J22" sqref="J22"/>
    </sheetView>
  </sheetViews>
  <sheetFormatPr defaultRowHeight="15" x14ac:dyDescent="0.25"/>
  <cols>
    <col min="1" max="1" width="1.42578125" customWidth="1"/>
    <col min="2" max="2" width="27.140625" customWidth="1"/>
    <col min="3" max="3" width="4" bestFit="1" customWidth="1"/>
    <col min="4" max="4" width="8" style="4" bestFit="1" customWidth="1"/>
    <col min="5" max="5" width="4" bestFit="1" customWidth="1"/>
    <col min="6" max="6" width="8" style="4" bestFit="1" customWidth="1"/>
    <col min="7" max="7" width="4" bestFit="1" customWidth="1"/>
    <col min="8" max="8" width="8" style="4" bestFit="1" customWidth="1"/>
    <col min="9" max="9" width="4" bestFit="1" customWidth="1"/>
    <col min="10" max="10" width="8" style="4" bestFit="1" customWidth="1"/>
    <col min="11" max="11" width="1.42578125" style="4" customWidth="1"/>
    <col min="12" max="12" width="29.85546875" style="4" customWidth="1"/>
    <col min="13" max="13" width="8" style="4" hidden="1" customWidth="1"/>
    <col min="14" max="14" width="8" style="3" hidden="1" customWidth="1"/>
    <col min="15" max="15" width="7.5703125" style="7" hidden="1" customWidth="1"/>
    <col min="16" max="16" width="20.7109375" style="7" hidden="1" customWidth="1"/>
    <col min="17" max="17" width="8" style="6" hidden="1" customWidth="1"/>
    <col min="18" max="18" width="4.5703125" style="7" hidden="1" customWidth="1"/>
    <col min="19" max="20" width="0" style="7" hidden="1" customWidth="1"/>
    <col min="21" max="24" width="9.140625" style="7"/>
    <col min="25" max="25" width="14.5703125" style="7" customWidth="1"/>
    <col min="26" max="26" width="9.140625" style="7"/>
  </cols>
  <sheetData>
    <row r="1" spans="2:26" ht="8.25" customHeight="1" thickBot="1" x14ac:dyDescent="0.3">
      <c r="B1" s="1"/>
      <c r="C1" s="1"/>
      <c r="D1" s="2"/>
      <c r="E1" s="1"/>
      <c r="F1" s="2"/>
      <c r="G1" s="1"/>
      <c r="H1" s="2"/>
      <c r="I1" s="1"/>
      <c r="J1" s="2"/>
      <c r="K1" s="3"/>
      <c r="L1" s="3"/>
      <c r="N1" s="5"/>
      <c r="O1" s="5"/>
      <c r="P1" s="5"/>
    </row>
    <row r="2" spans="2:26" ht="15.75" thickBot="1" x14ac:dyDescent="0.3">
      <c r="B2" s="8" t="s">
        <v>0</v>
      </c>
      <c r="C2" s="9"/>
      <c r="D2" s="10"/>
      <c r="E2" s="11"/>
      <c r="F2" s="11"/>
      <c r="G2" s="11"/>
      <c r="H2" s="10"/>
      <c r="I2" s="10"/>
      <c r="J2" s="12"/>
      <c r="K2" s="13"/>
      <c r="L2" s="13"/>
      <c r="M2" s="14"/>
      <c r="N2" s="15">
        <f>R2*Q2</f>
        <v>1.1930800000000001</v>
      </c>
      <c r="O2" s="16" t="s">
        <v>1</v>
      </c>
      <c r="P2" s="17" t="s">
        <v>2</v>
      </c>
      <c r="Q2" s="18">
        <v>4.2610000000000001</v>
      </c>
      <c r="R2" s="19">
        <v>0.28000000000000003</v>
      </c>
    </row>
    <row r="3" spans="2:26" s="29" customFormat="1" ht="16.5" thickTop="1" thickBot="1" x14ac:dyDescent="0.3">
      <c r="B3" s="20"/>
      <c r="C3" s="21" t="s">
        <v>3</v>
      </c>
      <c r="D3" s="22"/>
      <c r="E3" s="23" t="s">
        <v>2</v>
      </c>
      <c r="F3" s="24"/>
      <c r="G3" s="25" t="s">
        <v>4</v>
      </c>
      <c r="H3" s="26"/>
      <c r="I3" s="27" t="s">
        <v>5</v>
      </c>
      <c r="J3" s="28"/>
      <c r="K3" s="13"/>
      <c r="L3" s="13"/>
      <c r="N3" s="3">
        <v>0</v>
      </c>
      <c r="O3" s="16" t="s">
        <v>6</v>
      </c>
      <c r="P3" s="17"/>
      <c r="Q3" s="30"/>
      <c r="R3" s="16"/>
      <c r="S3" s="6"/>
      <c r="T3" s="6"/>
      <c r="U3" s="6"/>
      <c r="V3" s="6"/>
      <c r="W3" s="6"/>
      <c r="X3" s="6"/>
      <c r="Y3" s="6"/>
      <c r="Z3" s="6"/>
    </row>
    <row r="4" spans="2:26" ht="15.75" thickTop="1" x14ac:dyDescent="0.25">
      <c r="B4" s="31" t="s">
        <v>7</v>
      </c>
      <c r="C4" s="32"/>
      <c r="D4" s="33">
        <v>5.9420000000000002</v>
      </c>
      <c r="E4" s="32"/>
      <c r="F4" s="34">
        <v>4.79</v>
      </c>
      <c r="G4" s="32"/>
      <c r="H4" s="34">
        <v>4.79</v>
      </c>
      <c r="I4" s="32"/>
      <c r="J4" s="35">
        <v>4.5229999999999997</v>
      </c>
      <c r="K4" s="13"/>
      <c r="L4" s="13"/>
      <c r="M4" s="36">
        <f>S4/1000</f>
        <v>1.9809999999999998E-2</v>
      </c>
      <c r="N4" s="15">
        <f>T4/1000</f>
        <v>2.3379999999999998E-2</v>
      </c>
      <c r="O4" s="16" t="s">
        <v>8</v>
      </c>
      <c r="P4" s="17"/>
      <c r="Q4" s="30"/>
      <c r="R4" s="16"/>
      <c r="S4" s="37">
        <v>19.809999999999999</v>
      </c>
      <c r="T4" s="37">
        <v>23.38</v>
      </c>
    </row>
    <row r="5" spans="2:26" ht="15.75" thickBot="1" x14ac:dyDescent="0.3">
      <c r="B5" s="38" t="s">
        <v>9</v>
      </c>
      <c r="C5" s="39" t="s">
        <v>10</v>
      </c>
      <c r="D5" s="40">
        <f>(D16*73%)+(D17*27%)</f>
        <v>2.9244909999999997</v>
      </c>
      <c r="E5" s="39" t="s">
        <v>11</v>
      </c>
      <c r="F5" s="41">
        <v>2.3043999999999998</v>
      </c>
      <c r="G5" s="39" t="s">
        <v>11</v>
      </c>
      <c r="H5" s="41">
        <v>3.2010000000000001</v>
      </c>
      <c r="I5" s="39" t="s">
        <v>11</v>
      </c>
      <c r="J5" s="42">
        <v>3.1930000000000001</v>
      </c>
      <c r="K5" s="13"/>
      <c r="L5" s="13"/>
      <c r="M5" s="43">
        <f>S5/1000</f>
        <v>9.11E-2</v>
      </c>
      <c r="N5" s="43">
        <f>T5/1000</f>
        <v>0.10751999999999999</v>
      </c>
      <c r="O5" s="44" t="s">
        <v>12</v>
      </c>
      <c r="P5" s="45"/>
      <c r="Q5" s="30"/>
      <c r="R5" s="16"/>
      <c r="S5" s="37">
        <v>91.1</v>
      </c>
      <c r="T5" s="37">
        <v>107.52</v>
      </c>
    </row>
    <row r="6" spans="2:26" ht="16.5" thickTop="1" thickBot="1" x14ac:dyDescent="0.3">
      <c r="B6" s="46" t="s">
        <v>13</v>
      </c>
      <c r="C6" s="47">
        <v>0.28000000000000003</v>
      </c>
      <c r="D6" s="3">
        <f>C6*D4/Q7</f>
        <v>1.671112896745681</v>
      </c>
      <c r="E6" s="47">
        <v>0.28000000000000003</v>
      </c>
      <c r="F6" s="48">
        <f>E6*F4</f>
        <v>1.3412000000000002</v>
      </c>
      <c r="G6" s="47">
        <v>0.15</v>
      </c>
      <c r="H6" s="48">
        <f>G6*H4</f>
        <v>0.71850000000000003</v>
      </c>
      <c r="I6" s="47">
        <v>0.15</v>
      </c>
      <c r="J6" s="49">
        <f>I6*J4/Q15</f>
        <v>0.6806962977826827</v>
      </c>
      <c r="K6" s="13"/>
      <c r="L6" s="13"/>
      <c r="N6" s="15">
        <f>R6*Q6</f>
        <v>1.5713600000000001</v>
      </c>
      <c r="O6" s="16" t="s">
        <v>1</v>
      </c>
      <c r="P6" s="50" t="s">
        <v>14</v>
      </c>
      <c r="Q6" s="18">
        <v>5.6120000000000001</v>
      </c>
      <c r="R6" s="19">
        <v>0.28000000000000003</v>
      </c>
    </row>
    <row r="7" spans="2:26" x14ac:dyDescent="0.25">
      <c r="B7" s="38" t="s">
        <v>15</v>
      </c>
      <c r="C7" s="51"/>
      <c r="D7" s="3">
        <f>[1]Custos!D4</f>
        <v>7.2999999999999995E-2</v>
      </c>
      <c r="E7" s="51"/>
      <c r="F7" s="48">
        <v>0</v>
      </c>
      <c r="G7" s="51"/>
      <c r="H7" s="48">
        <v>0</v>
      </c>
      <c r="I7" s="51"/>
      <c r="J7" s="49">
        <f>N15</f>
        <v>0</v>
      </c>
      <c r="K7" s="3"/>
      <c r="L7" s="3"/>
      <c r="N7" s="3">
        <f>100/1000</f>
        <v>0.1</v>
      </c>
      <c r="O7" s="16" t="s">
        <v>6</v>
      </c>
      <c r="P7" s="17"/>
      <c r="Q7" s="30">
        <v>0.99560000000000004</v>
      </c>
      <c r="R7" s="16" t="s">
        <v>16</v>
      </c>
    </row>
    <row r="8" spans="2:26" x14ac:dyDescent="0.25">
      <c r="B8" s="38" t="s">
        <v>17</v>
      </c>
      <c r="C8" s="51"/>
      <c r="D8" s="15">
        <f>(N8*73%)+(N4*27%)</f>
        <v>0.1093156</v>
      </c>
      <c r="E8" s="51"/>
      <c r="F8" s="52">
        <f>M4+N4</f>
        <v>4.3189999999999992E-2</v>
      </c>
      <c r="G8" s="51"/>
      <c r="H8" s="52">
        <f>J8</f>
        <v>3.4333000000000002E-3</v>
      </c>
      <c r="I8" s="51"/>
      <c r="J8" s="53">
        <f>(N16*0.87)+(N20*0.13)</f>
        <v>3.4333000000000002E-3</v>
      </c>
      <c r="K8" s="15"/>
      <c r="L8" s="15"/>
      <c r="N8" s="15">
        <f>141.1/1000</f>
        <v>0.1411</v>
      </c>
      <c r="O8" s="16" t="s">
        <v>8</v>
      </c>
      <c r="P8" s="17"/>
      <c r="Q8" s="30"/>
      <c r="R8" s="16"/>
    </row>
    <row r="9" spans="2:26" s="7" customFormat="1" ht="15.75" thickBot="1" x14ac:dyDescent="0.3">
      <c r="B9" s="38" t="s">
        <v>18</v>
      </c>
      <c r="C9" s="51"/>
      <c r="D9" s="15">
        <f>(N9*73%)+(N5*27%)</f>
        <v>0.50455240000000001</v>
      </c>
      <c r="E9" s="51"/>
      <c r="F9" s="52">
        <f>M5+N5</f>
        <v>0.19861999999999999</v>
      </c>
      <c r="G9" s="51"/>
      <c r="H9" s="52">
        <f>J9</f>
        <v>1.58067E-2</v>
      </c>
      <c r="I9" s="51"/>
      <c r="J9" s="53">
        <f>(N17*0.87)+(N21*0.13)</f>
        <v>1.58067E-2</v>
      </c>
      <c r="K9" s="15"/>
      <c r="L9" s="15"/>
      <c r="M9" s="54"/>
      <c r="N9" s="43">
        <f>651.4/1000</f>
        <v>0.65139999999999998</v>
      </c>
      <c r="O9" s="44" t="s">
        <v>12</v>
      </c>
      <c r="P9" s="45"/>
      <c r="Q9" s="30"/>
      <c r="R9" s="16"/>
    </row>
    <row r="10" spans="2:26" ht="16.5" thickTop="1" thickBot="1" x14ac:dyDescent="0.3">
      <c r="B10" s="55" t="s">
        <v>19</v>
      </c>
      <c r="C10" s="56"/>
      <c r="D10" s="57">
        <f>0.0178+0.006</f>
        <v>2.3800000000000002E-2</v>
      </c>
      <c r="E10" s="56"/>
      <c r="F10" s="58">
        <f>0.0178+0.055</f>
        <v>7.2800000000000004E-2</v>
      </c>
      <c r="G10" s="56"/>
      <c r="H10" s="58">
        <f>J10</f>
        <v>2.3800000000000002E-2</v>
      </c>
      <c r="I10" s="56"/>
      <c r="J10" s="59">
        <f>0.0178+0.006</f>
        <v>2.3800000000000002E-2</v>
      </c>
      <c r="K10" s="3"/>
      <c r="L10" s="3"/>
      <c r="N10" s="15">
        <f>R10*Q10</f>
        <v>1.9401200000000003</v>
      </c>
      <c r="O10" s="16" t="s">
        <v>1</v>
      </c>
      <c r="P10" s="50" t="s">
        <v>20</v>
      </c>
      <c r="Q10" s="18">
        <v>6.9290000000000003</v>
      </c>
      <c r="R10" s="19">
        <v>0.28000000000000003</v>
      </c>
    </row>
    <row r="11" spans="2:26" ht="15.75" thickBot="1" x14ac:dyDescent="0.3">
      <c r="B11" s="60" t="s">
        <v>21</v>
      </c>
      <c r="C11" s="61"/>
      <c r="D11" s="62">
        <f>SUM(D6:D10)</f>
        <v>2.3817808967456808</v>
      </c>
      <c r="E11" s="63"/>
      <c r="F11" s="62">
        <f>SUM(F6:F10)</f>
        <v>1.6558100000000002</v>
      </c>
      <c r="G11" s="63"/>
      <c r="H11" s="62">
        <f t="shared" ref="H11:J11" si="0">SUM(H6:H10)</f>
        <v>0.76153999999999999</v>
      </c>
      <c r="I11" s="63"/>
      <c r="J11" s="64">
        <f t="shared" si="0"/>
        <v>0.72373629778268267</v>
      </c>
      <c r="K11" s="65"/>
      <c r="L11" s="65"/>
      <c r="M11"/>
      <c r="N11" s="3">
        <f>100/1000</f>
        <v>0.1</v>
      </c>
      <c r="O11" s="16" t="s">
        <v>6</v>
      </c>
      <c r="P11" s="17"/>
      <c r="Q11" s="30"/>
      <c r="R11" s="16"/>
    </row>
    <row r="12" spans="2:26" ht="16.5" thickTop="1" thickBot="1" x14ac:dyDescent="0.3">
      <c r="B12" s="66" t="s">
        <v>22</v>
      </c>
      <c r="C12" s="67"/>
      <c r="D12" s="68">
        <f>D11+D5</f>
        <v>5.306271896745681</v>
      </c>
      <c r="E12" s="67"/>
      <c r="F12" s="69">
        <f>F11+F5</f>
        <v>3.96021</v>
      </c>
      <c r="G12" s="67"/>
      <c r="H12" s="69">
        <f>H11+H5</f>
        <v>3.9625400000000002</v>
      </c>
      <c r="I12" s="67"/>
      <c r="J12" s="70">
        <f>J11+J5</f>
        <v>3.9167362977826827</v>
      </c>
      <c r="K12" s="71"/>
      <c r="L12" s="71"/>
      <c r="M12"/>
      <c r="N12" s="15">
        <f>141.1/1000</f>
        <v>0.1411</v>
      </c>
      <c r="O12" s="16" t="s">
        <v>8</v>
      </c>
      <c r="P12" s="17"/>
      <c r="Q12" s="30"/>
      <c r="R12" s="16"/>
    </row>
    <row r="13" spans="2:26" ht="15.75" thickBot="1" x14ac:dyDescent="0.3">
      <c r="B13" s="72" t="s">
        <v>23</v>
      </c>
      <c r="C13" s="72"/>
      <c r="E13" s="72"/>
      <c r="G13" s="72"/>
      <c r="I13" s="72"/>
      <c r="M13"/>
      <c r="N13" s="43">
        <f>651.4/1000</f>
        <v>0.65139999999999998</v>
      </c>
      <c r="O13" s="44" t="s">
        <v>12</v>
      </c>
      <c r="P13" s="45"/>
      <c r="Q13" s="30"/>
      <c r="R13" s="16"/>
    </row>
    <row r="14" spans="2:26" ht="16.5" thickTop="1" thickBot="1" x14ac:dyDescent="0.3">
      <c r="B14" s="72" t="s">
        <v>24</v>
      </c>
      <c r="C14" s="72"/>
      <c r="E14" s="72"/>
      <c r="G14" s="72"/>
      <c r="I14" s="72"/>
      <c r="M14"/>
      <c r="N14" s="15">
        <f>Q14*R14</f>
        <v>0.65924999999999989</v>
      </c>
      <c r="O14" s="16" t="s">
        <v>1</v>
      </c>
      <c r="P14" s="50" t="s">
        <v>25</v>
      </c>
      <c r="Q14" s="18">
        <v>4.3949999999999996</v>
      </c>
      <c r="R14" s="19">
        <v>0.15</v>
      </c>
      <c r="S14" s="7" t="s">
        <v>26</v>
      </c>
    </row>
    <row r="15" spans="2:26" x14ac:dyDescent="0.25">
      <c r="B15" s="73" t="s">
        <v>27</v>
      </c>
      <c r="C15" s="74"/>
      <c r="D15" s="75"/>
      <c r="E15" s="76"/>
      <c r="G15" s="76"/>
      <c r="I15" s="76"/>
      <c r="N15" s="3">
        <v>0</v>
      </c>
      <c r="O15" s="16" t="s">
        <v>6</v>
      </c>
      <c r="P15" s="17"/>
      <c r="Q15" s="30">
        <v>0.99670000000000003</v>
      </c>
      <c r="R15" s="16" t="s">
        <v>16</v>
      </c>
      <c r="S15" s="7" t="s">
        <v>28</v>
      </c>
    </row>
    <row r="16" spans="2:26" x14ac:dyDescent="0.25">
      <c r="B16" s="77" t="s">
        <v>29</v>
      </c>
      <c r="C16" s="78"/>
      <c r="D16" s="79">
        <v>2.7345999999999999</v>
      </c>
      <c r="E16" s="82" t="s">
        <v>30</v>
      </c>
      <c r="N16" s="15">
        <v>0</v>
      </c>
      <c r="O16" s="16" t="s">
        <v>8</v>
      </c>
      <c r="P16" s="17"/>
      <c r="R16" s="16"/>
      <c r="S16" s="7" t="s">
        <v>31</v>
      </c>
    </row>
    <row r="17" spans="2:19" ht="15.75" thickBot="1" x14ac:dyDescent="0.3">
      <c r="B17" s="80" t="s">
        <v>32</v>
      </c>
      <c r="C17" s="1"/>
      <c r="D17" s="81">
        <v>3.4379</v>
      </c>
      <c r="E17" s="82" t="s">
        <v>33</v>
      </c>
      <c r="N17" s="43">
        <v>0</v>
      </c>
      <c r="O17" s="44" t="s">
        <v>12</v>
      </c>
      <c r="P17" s="45"/>
      <c r="R17" s="16"/>
      <c r="S17" s="7" t="s">
        <v>34</v>
      </c>
    </row>
    <row r="18" spans="2:19" ht="15.75" thickTop="1" x14ac:dyDescent="0.25">
      <c r="N18" s="15"/>
      <c r="O18" s="16" t="s">
        <v>1</v>
      </c>
      <c r="P18" s="50" t="s">
        <v>35</v>
      </c>
      <c r="R18" s="19"/>
    </row>
    <row r="19" spans="2:19" x14ac:dyDescent="0.25">
      <c r="O19" s="16" t="s">
        <v>6</v>
      </c>
      <c r="P19" s="17"/>
      <c r="R19" s="16"/>
    </row>
    <row r="20" spans="2:19" x14ac:dyDescent="0.25">
      <c r="N20" s="15">
        <f>26.41/1000</f>
        <v>2.6409999999999999E-2</v>
      </c>
      <c r="O20" s="16" t="s">
        <v>8</v>
      </c>
      <c r="P20" s="17"/>
      <c r="R20" s="19">
        <v>0.13</v>
      </c>
      <c r="S20" s="7" t="s">
        <v>36</v>
      </c>
    </row>
    <row r="21" spans="2:19" ht="15.75" thickBot="1" x14ac:dyDescent="0.3">
      <c r="N21" s="43">
        <f>121.59/1000</f>
        <v>0.12159</v>
      </c>
      <c r="O21" s="44" t="s">
        <v>12</v>
      </c>
      <c r="P21" s="45"/>
      <c r="R21" s="19">
        <v>0.13</v>
      </c>
      <c r="S21" s="7" t="s">
        <v>36</v>
      </c>
    </row>
    <row r="22" spans="2:19" ht="15.75" thickTop="1" x14ac:dyDescent="0.25"/>
  </sheetData>
  <mergeCells count="10">
    <mergeCell ref="P6:P9"/>
    <mergeCell ref="P10:P13"/>
    <mergeCell ref="P14:P17"/>
    <mergeCell ref="P18:P21"/>
    <mergeCell ref="B2:J2"/>
    <mergeCell ref="P2:P5"/>
    <mergeCell ref="C3:D3"/>
    <mergeCell ref="E3:F3"/>
    <mergeCell ref="G3:H3"/>
    <mergeCell ref="I3:J3"/>
  </mergeCells>
  <hyperlinks>
    <hyperlink ref="E16" r:id="rId1" xr:uid="{D09B047E-713D-4A07-8969-288068494ECC}"/>
    <hyperlink ref="E17" r:id="rId2" xr:uid="{77F11203-0773-489D-BF9B-2A3E7BD7AE48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Decreto 10.634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2021-04-01T02:33:43Z</dcterms:created>
  <dcterms:modified xsi:type="dcterms:W3CDTF">2021-04-01T02:38:08Z</dcterms:modified>
</cp:coreProperties>
</file>